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19ms001\豊田小学校\豊田小共有\成長の記録\"/>
    </mc:Choice>
  </mc:AlternateContent>
  <bookViews>
    <workbookView xWindow="0" yWindow="0" windowWidth="20460" windowHeight="9000" activeTab="2"/>
  </bookViews>
  <sheets>
    <sheet name="データ" sheetId="1" r:id="rId1"/>
    <sheet name="女子用" sheetId="2" r:id="rId2"/>
    <sheet name="男子用" sheetId="4" r:id="rId3"/>
  </sheets>
  <definedNames>
    <definedName name="_xlnm.Print_Area" localSheetId="1">女子用!$B$7:$P$44</definedName>
    <definedName name="_xlnm.Print_Area" localSheetId="2">男子用!$B$7:$P$44</definedName>
  </definedNames>
  <calcPr calcId="152511"/>
</workbook>
</file>

<file path=xl/calcChain.xml><?xml version="1.0" encoding="utf-8"?>
<calcChain xmlns="http://schemas.openxmlformats.org/spreadsheetml/2006/main">
  <c r="G10" i="4" l="1"/>
  <c r="H10" i="4"/>
  <c r="I10" i="4"/>
  <c r="J10" i="4"/>
  <c r="K10" i="4"/>
  <c r="L10" i="4"/>
  <c r="M10" i="4"/>
  <c r="N10" i="4"/>
  <c r="O10" i="4"/>
  <c r="F11" i="4"/>
  <c r="F12" i="4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G10" i="2"/>
  <c r="H10" i="2"/>
  <c r="I10" i="2"/>
  <c r="J10" i="2"/>
  <c r="K10" i="2"/>
  <c r="L10" i="2"/>
  <c r="M10" i="2"/>
  <c r="N10" i="2"/>
  <c r="O10" i="2"/>
  <c r="F11" i="2"/>
  <c r="A10" i="1"/>
  <c r="A5" i="1"/>
  <c r="A2" i="1"/>
  <c r="I8" i="2" s="1"/>
  <c r="A3" i="1"/>
  <c r="F12" i="2"/>
  <c r="A11" i="1"/>
  <c r="A9" i="1"/>
  <c r="A8" i="1"/>
  <c r="A7" i="1"/>
  <c r="A6" i="1"/>
  <c r="A4" i="1"/>
  <c r="G5" i="4" l="1"/>
  <c r="K12" i="4" s="1"/>
  <c r="G4" i="4"/>
  <c r="K11" i="4" s="1"/>
  <c r="F5" i="4"/>
  <c r="J12" i="4" s="1"/>
  <c r="J5" i="4"/>
  <c r="N12" i="4" s="1"/>
  <c r="C4" i="4"/>
  <c r="G11" i="4" s="1"/>
  <c r="H8" i="4"/>
  <c r="K4" i="4"/>
  <c r="O11" i="4" s="1"/>
  <c r="I8" i="4"/>
  <c r="D4" i="4"/>
  <c r="H11" i="4" s="1"/>
  <c r="C5" i="4"/>
  <c r="G12" i="4" s="1"/>
  <c r="K5" i="4"/>
  <c r="O12" i="4" s="1"/>
  <c r="F4" i="4"/>
  <c r="J11" i="4" s="1"/>
  <c r="J4" i="4"/>
  <c r="N11" i="4" s="1"/>
  <c r="E5" i="4"/>
  <c r="I12" i="4" s="1"/>
  <c r="I5" i="4"/>
  <c r="M12" i="4" s="1"/>
  <c r="H4" i="4"/>
  <c r="L11" i="4" s="1"/>
  <c r="E4" i="4"/>
  <c r="I11" i="4" s="1"/>
  <c r="I4" i="4"/>
  <c r="M11" i="4" s="1"/>
  <c r="D5" i="4"/>
  <c r="H12" i="4" s="1"/>
  <c r="H5" i="4"/>
  <c r="L12" i="4" s="1"/>
  <c r="L8" i="4"/>
  <c r="C4" i="2"/>
  <c r="G11" i="2" s="1"/>
  <c r="E4" i="2"/>
  <c r="I11" i="2" s="1"/>
  <c r="G4" i="2"/>
  <c r="K11" i="2" s="1"/>
  <c r="I4" i="2"/>
  <c r="M11" i="2" s="1"/>
  <c r="K4" i="2"/>
  <c r="O11" i="2" s="1"/>
  <c r="D43" i="2" s="1"/>
  <c r="D5" i="2"/>
  <c r="H12" i="2" s="1"/>
  <c r="F5" i="2"/>
  <c r="J12" i="2" s="1"/>
  <c r="H5" i="2"/>
  <c r="L12" i="2" s="1"/>
  <c r="J5" i="2"/>
  <c r="N12" i="2" s="1"/>
  <c r="H8" i="2"/>
  <c r="L8" i="2"/>
  <c r="D4" i="2"/>
  <c r="H11" i="2" s="1"/>
  <c r="F4" i="2"/>
  <c r="J11" i="2" s="1"/>
  <c r="H4" i="2"/>
  <c r="L11" i="2" s="1"/>
  <c r="J4" i="2"/>
  <c r="N11" i="2" s="1"/>
  <c r="C5" i="2"/>
  <c r="G12" i="2" s="1"/>
  <c r="E5" i="2"/>
  <c r="I12" i="2" s="1"/>
  <c r="G5" i="2"/>
  <c r="K12" i="2" s="1"/>
  <c r="I5" i="2"/>
  <c r="M12" i="2" s="1"/>
  <c r="K5" i="2"/>
  <c r="O12" i="2" s="1"/>
  <c r="H43" i="2" s="1"/>
  <c r="D43" i="4" l="1"/>
  <c r="H43" i="4"/>
</calcChain>
</file>

<file path=xl/sharedStrings.xml><?xml version="1.0" encoding="utf-8"?>
<sst xmlns="http://schemas.openxmlformats.org/spreadsheetml/2006/main" count="74" uniqueCount="50">
  <si>
    <t>年</t>
    <rPh sb="0" eb="1">
      <t>ネン</t>
    </rPh>
    <phoneticPr fontId="2"/>
  </si>
  <si>
    <t>組</t>
    <rPh sb="0" eb="1">
      <t>クミ</t>
    </rPh>
    <phoneticPr fontId="2"/>
  </si>
  <si>
    <t>番</t>
    <rPh sb="0" eb="1">
      <t>バン</t>
    </rPh>
    <phoneticPr fontId="2"/>
  </si>
  <si>
    <t>性</t>
    <rPh sb="0" eb="1">
      <t>セイ</t>
    </rPh>
    <phoneticPr fontId="2"/>
  </si>
  <si>
    <t>氏名</t>
    <rPh sb="0" eb="2">
      <t>シメイ</t>
    </rPh>
    <phoneticPr fontId="2"/>
  </si>
  <si>
    <t>女</t>
    <rPh sb="0" eb="1">
      <t>おんな</t>
    </rPh>
    <phoneticPr fontId="2" type="Hiragana" alignment="center"/>
  </si>
  <si>
    <t>竹内　結子</t>
    <rPh sb="0" eb="2">
      <t>タケウチ</t>
    </rPh>
    <rPh sb="3" eb="5">
      <t>ユイコ</t>
    </rPh>
    <phoneticPr fontId="2"/>
  </si>
  <si>
    <t>男</t>
    <rPh sb="0" eb="1">
      <t>おとこ</t>
    </rPh>
    <phoneticPr fontId="2" type="Hiragana" alignment="center"/>
  </si>
  <si>
    <t>杉浦 太陽</t>
  </si>
  <si>
    <t>貴水 博之</t>
  </si>
  <si>
    <t>千葉　真一</t>
    <phoneticPr fontId="2"/>
  </si>
  <si>
    <t>岡本 真夜</t>
    <phoneticPr fontId="2"/>
  </si>
  <si>
    <t>小林　幸子</t>
    <phoneticPr fontId="2"/>
  </si>
  <si>
    <t>小１</t>
    <rPh sb="0" eb="1">
      <t>ショウ</t>
    </rPh>
    <phoneticPr fontId="2"/>
  </si>
  <si>
    <t>小２</t>
    <rPh sb="0" eb="1">
      <t>ショウ</t>
    </rPh>
    <phoneticPr fontId="2"/>
  </si>
  <si>
    <t>小３</t>
    <rPh sb="0" eb="1">
      <t>ショウ</t>
    </rPh>
    <phoneticPr fontId="2"/>
  </si>
  <si>
    <t>小４</t>
    <rPh sb="0" eb="1">
      <t>ショウ</t>
    </rPh>
    <phoneticPr fontId="2"/>
  </si>
  <si>
    <t>小５</t>
    <rPh sb="0" eb="1">
      <t>ショウ</t>
    </rPh>
    <phoneticPr fontId="2"/>
  </si>
  <si>
    <t>小６</t>
    <rPh sb="0" eb="1">
      <t>ショウ</t>
    </rPh>
    <phoneticPr fontId="2"/>
  </si>
  <si>
    <t>中２</t>
    <rPh sb="0" eb="1">
      <t>チュウ</t>
    </rPh>
    <phoneticPr fontId="2"/>
  </si>
  <si>
    <t>中３</t>
    <rPh sb="0" eb="1">
      <t>チュウ</t>
    </rPh>
    <phoneticPr fontId="2"/>
  </si>
  <si>
    <t>体重（kg）</t>
    <rPh sb="0" eb="2">
      <t>タイジュウ</t>
    </rPh>
    <phoneticPr fontId="2"/>
  </si>
  <si>
    <t>身長（cm）</t>
    <rPh sb="0" eb="2">
      <t>シンチョウ</t>
    </rPh>
    <phoneticPr fontId="2"/>
  </si>
  <si>
    <t>生徒ＩＤ</t>
    <rPh sb="0" eb="2">
      <t>セイト</t>
    </rPh>
    <phoneticPr fontId="2"/>
  </si>
  <si>
    <t>身長は</t>
    <rPh sb="0" eb="2">
      <t>シンチョウ</t>
    </rPh>
    <phoneticPr fontId="2"/>
  </si>
  <si>
    <t>cm伸びました。</t>
    <rPh sb="2" eb="3">
      <t>ノ</t>
    </rPh>
    <phoneticPr fontId="2"/>
  </si>
  <si>
    <t>体重は</t>
    <rPh sb="0" eb="2">
      <t>タイジュウ</t>
    </rPh>
    <phoneticPr fontId="2"/>
  </si>
  <si>
    <t>kg増えました。</t>
    <rPh sb="2" eb="3">
      <t>フ</t>
    </rPh>
    <phoneticPr fontId="2"/>
  </si>
  <si>
    <t>身小1</t>
  </si>
  <si>
    <t>身小2</t>
  </si>
  <si>
    <t>身小3</t>
  </si>
  <si>
    <t>身小4</t>
  </si>
  <si>
    <t>身小5</t>
  </si>
  <si>
    <t>身小6</t>
  </si>
  <si>
    <t>身中2</t>
  </si>
  <si>
    <t>身中3</t>
  </si>
  <si>
    <t>体小1</t>
  </si>
  <si>
    <t>体小2</t>
  </si>
  <si>
    <t>体小3</t>
  </si>
  <si>
    <t>体小4</t>
  </si>
  <si>
    <t>体小5</t>
  </si>
  <si>
    <t>体小6</t>
  </si>
  <si>
    <t>体中2</t>
  </si>
  <si>
    <t>体中3</t>
  </si>
  <si>
    <t>小６卒</t>
    <rPh sb="0" eb="1">
      <t>ショウ</t>
    </rPh>
    <rPh sb="2" eb="3">
      <t>ソツ</t>
    </rPh>
    <phoneticPr fontId="2"/>
  </si>
  <si>
    <t>豊田小学校　保健室　2017年3月</t>
    <rPh sb="0" eb="2">
      <t>トヨタ</t>
    </rPh>
    <rPh sb="2" eb="3">
      <t>ショウ</t>
    </rPh>
    <rPh sb="3" eb="5">
      <t>ガッコウ</t>
    </rPh>
    <rPh sb="6" eb="9">
      <t>ホケンシツ</t>
    </rPh>
    <rPh sb="14" eb="15">
      <t>ネン</t>
    </rPh>
    <rPh sb="16" eb="17">
      <t>ガツ</t>
    </rPh>
    <phoneticPr fontId="2"/>
  </si>
  <si>
    <t>H28</t>
    <phoneticPr fontId="2"/>
  </si>
  <si>
    <t>身小６卒</t>
    <rPh sb="1" eb="2">
      <t>ショウ</t>
    </rPh>
    <rPh sb="3" eb="4">
      <t>ソツ</t>
    </rPh>
    <phoneticPr fontId="2"/>
  </si>
  <si>
    <t>体小６卒</t>
    <rPh sb="1" eb="2">
      <t>ショウ</t>
    </rPh>
    <rPh sb="3" eb="4">
      <t>ソツ</t>
    </rPh>
    <phoneticPr fontId="2"/>
  </si>
  <si>
    <t>6年</t>
    <rPh sb="1" eb="2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</si>
</sst>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_ "/>
    <numFmt numFmtId="177" formatCode="0&quot;組&quot;"/>
    <numFmt numFmtId="178" formatCode="0&quot;番&quot;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0"/>
      </left>
      <right/>
      <top style="thick">
        <color indexed="10"/>
      </top>
      <bottom style="thick">
        <color indexed="10"/>
      </bottom>
      <diagonal/>
    </border>
    <border>
      <left/>
      <right/>
      <top style="thick">
        <color indexed="10"/>
      </top>
      <bottom style="thick">
        <color indexed="10"/>
      </bottom>
      <diagonal/>
    </border>
    <border>
      <left/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0" fillId="3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4" borderId="8" xfId="0" applyFill="1" applyBorder="1">
      <alignment vertical="center"/>
    </xf>
    <xf numFmtId="0" fontId="0" fillId="4" borderId="9" xfId="0" applyFill="1" applyBorder="1">
      <alignment vertical="center"/>
    </xf>
    <xf numFmtId="0" fontId="3" fillId="0" borderId="10" xfId="0" applyFont="1" applyBorder="1" applyAlignment="1">
      <alignment horizontal="right" vertical="center"/>
    </xf>
    <xf numFmtId="0" fontId="3" fillId="0" borderId="0" xfId="0" applyFont="1">
      <alignment vertical="center"/>
    </xf>
    <xf numFmtId="0" fontId="3" fillId="0" borderId="10" xfId="0" applyFont="1" applyBorder="1">
      <alignment vertical="center"/>
    </xf>
    <xf numFmtId="176" fontId="0" fillId="0" borderId="1" xfId="0" applyNumberFormat="1" applyFill="1" applyBorder="1" applyAlignment="1">
      <alignment vertical="center"/>
    </xf>
    <xf numFmtId="176" fontId="0" fillId="0" borderId="1" xfId="0" applyNumberFormat="1" applyBorder="1">
      <alignment vertical="center"/>
    </xf>
    <xf numFmtId="0" fontId="0" fillId="5" borderId="13" xfId="0" applyFill="1" applyBorder="1">
      <alignment vertical="center"/>
    </xf>
    <xf numFmtId="0" fontId="0" fillId="5" borderId="14" xfId="0" applyFill="1" applyBorder="1">
      <alignment vertical="center"/>
    </xf>
    <xf numFmtId="0" fontId="0" fillId="0" borderId="15" xfId="0" applyBorder="1">
      <alignment vertical="center"/>
    </xf>
    <xf numFmtId="0" fontId="3" fillId="5" borderId="14" xfId="0" applyFont="1" applyFill="1" applyBorder="1">
      <alignment vertical="center"/>
    </xf>
    <xf numFmtId="176" fontId="3" fillId="5" borderId="14" xfId="0" applyNumberFormat="1" applyFont="1" applyFill="1" applyBorder="1">
      <alignment vertical="center"/>
    </xf>
    <xf numFmtId="0" fontId="0" fillId="0" borderId="6" xfId="0" applyFill="1" applyBorder="1" applyAlignment="1">
      <alignment horizontal="center" vertical="center"/>
    </xf>
    <xf numFmtId="0" fontId="0" fillId="0" borderId="16" xfId="0" applyFill="1" applyBorder="1">
      <alignment vertical="center"/>
    </xf>
    <xf numFmtId="0" fontId="0" fillId="0" borderId="17" xfId="0" applyFill="1" applyBorder="1">
      <alignment vertical="center"/>
    </xf>
    <xf numFmtId="0" fontId="0" fillId="0" borderId="18" xfId="0" applyFill="1" applyBorder="1">
      <alignment vertical="center"/>
    </xf>
    <xf numFmtId="0" fontId="0" fillId="0" borderId="20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22" xfId="0" applyNumberFormat="1" applyFill="1" applyBorder="1">
      <alignment vertical="center"/>
    </xf>
    <xf numFmtId="0" fontId="0" fillId="0" borderId="3" xfId="0" applyNumberFormat="1" applyFill="1" applyBorder="1">
      <alignment vertical="center"/>
    </xf>
    <xf numFmtId="0" fontId="0" fillId="0" borderId="23" xfId="0" applyNumberFormat="1" applyFill="1" applyBorder="1">
      <alignment vertical="center"/>
    </xf>
    <xf numFmtId="0" fontId="0" fillId="0" borderId="24" xfId="0" applyNumberFormat="1" applyFill="1" applyBorder="1">
      <alignment vertical="center"/>
    </xf>
    <xf numFmtId="0" fontId="0" fillId="0" borderId="11" xfId="0" applyNumberFormat="1" applyFill="1" applyBorder="1">
      <alignment vertical="center"/>
    </xf>
    <xf numFmtId="0" fontId="0" fillId="0" borderId="25" xfId="0" applyNumberFormat="1" applyFill="1" applyBorder="1">
      <alignment vertical="center"/>
    </xf>
    <xf numFmtId="0" fontId="0" fillId="0" borderId="26" xfId="0" applyBorder="1" applyAlignment="1">
      <alignment vertical="center"/>
    </xf>
    <xf numFmtId="176" fontId="0" fillId="0" borderId="27" xfId="0" applyNumberFormat="1" applyFill="1" applyBorder="1" applyAlignment="1">
      <alignment vertical="center"/>
    </xf>
    <xf numFmtId="176" fontId="0" fillId="0" borderId="27" xfId="0" applyNumberFormat="1" applyBorder="1">
      <alignment vertical="center"/>
    </xf>
    <xf numFmtId="0" fontId="0" fillId="6" borderId="19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6" borderId="28" xfId="0" applyFill="1" applyBorder="1" applyAlignment="1">
      <alignment horizontal="center" vertical="center"/>
    </xf>
    <xf numFmtId="0" fontId="0" fillId="0" borderId="29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30" xfId="0" applyBorder="1">
      <alignment vertical="center"/>
    </xf>
    <xf numFmtId="176" fontId="0" fillId="0" borderId="30" xfId="0" applyNumberFormat="1" applyBorder="1">
      <alignment vertical="center"/>
    </xf>
    <xf numFmtId="176" fontId="0" fillId="0" borderId="31" xfId="0" applyNumberFormat="1" applyBorder="1">
      <alignment vertical="center"/>
    </xf>
    <xf numFmtId="177" fontId="3" fillId="0" borderId="10" xfId="0" applyNumberFormat="1" applyFont="1" applyBorder="1">
      <alignment vertical="center"/>
    </xf>
    <xf numFmtId="178" fontId="3" fillId="0" borderId="10" xfId="0" applyNumberFormat="1" applyFon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Border="1">
      <alignment vertical="center"/>
    </xf>
    <xf numFmtId="0" fontId="0" fillId="0" borderId="33" xfId="0" applyFill="1" applyBorder="1" applyAlignment="1">
      <alignment horizontal="center" vertical="center"/>
    </xf>
    <xf numFmtId="0" fontId="0" fillId="0" borderId="28" xfId="0" applyNumberFormat="1" applyFill="1" applyBorder="1">
      <alignment vertical="center"/>
    </xf>
    <xf numFmtId="0" fontId="0" fillId="0" borderId="34" xfId="0" applyNumberFormat="1" applyFill="1" applyBorder="1">
      <alignment vertical="center"/>
    </xf>
    <xf numFmtId="0" fontId="0" fillId="0" borderId="32" xfId="0" applyFill="1" applyBorder="1" applyAlignment="1">
      <alignment horizontal="center" vertical="center"/>
    </xf>
    <xf numFmtId="0" fontId="0" fillId="0" borderId="35" xfId="0" applyNumberFormat="1" applyFill="1" applyBorder="1">
      <alignment vertical="center"/>
    </xf>
    <xf numFmtId="0" fontId="0" fillId="0" borderId="36" xfId="0" applyNumberFormat="1" applyFill="1" applyBorder="1">
      <alignment vertical="center"/>
    </xf>
    <xf numFmtId="176" fontId="4" fillId="0" borderId="0" xfId="0" applyNumberFormat="1" applyFont="1" applyBorder="1">
      <alignment vertical="center"/>
    </xf>
    <xf numFmtId="0" fontId="0" fillId="0" borderId="0" xfId="0" applyBorder="1">
      <alignment vertical="center"/>
    </xf>
    <xf numFmtId="0" fontId="0" fillId="0" borderId="37" xfId="0" applyFill="1" applyBorder="1" applyAlignment="1">
      <alignment horizontal="center" vertical="center"/>
    </xf>
    <xf numFmtId="0" fontId="0" fillId="0" borderId="38" xfId="0" applyNumberFormat="1" applyFill="1" applyBorder="1">
      <alignment vertical="center"/>
    </xf>
    <xf numFmtId="0" fontId="0" fillId="0" borderId="39" xfId="0" applyNumberFormat="1" applyFill="1" applyBorder="1">
      <alignment vertical="center"/>
    </xf>
    <xf numFmtId="176" fontId="4" fillId="0" borderId="0" xfId="0" applyNumberFormat="1" applyFont="1" applyFill="1" applyBorder="1">
      <alignment vertical="center"/>
    </xf>
    <xf numFmtId="0" fontId="4" fillId="0" borderId="0" xfId="0" applyFont="1" applyFill="1">
      <alignment vertical="center"/>
    </xf>
  </cellXfs>
  <cellStyles count="1">
    <cellStyle name="標準" xfId="0" builtinId="0"/>
  </cellStyles>
  <dxfs count="31">
    <dxf>
      <fill>
        <patternFill>
          <bgColor indexed="41"/>
        </patternFill>
      </fill>
    </dxf>
    <dxf>
      <font>
        <b val="0"/>
        <i val="0"/>
        <condense val="0"/>
        <extend val="0"/>
        <color auto="1"/>
      </font>
      <fill>
        <patternFill>
          <bgColor indexed="45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numFmt numFmtId="176" formatCode="0.0_ 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76" formatCode="0.0_ 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76" formatCode="0.0_ 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76" formatCode="0.0_ 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76" formatCode="0.0_ 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76" formatCode="0.0_ 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76" formatCode="0.0_ 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76" formatCode="0.0_ 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76" formatCode="0.0_ 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76" formatCode="0.0_ 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76" formatCode="0.0_ 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76" formatCode="0.0_ 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76" formatCode="0.0_ 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76" formatCode="0.0_ 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76" formatCode="0.0_ 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76" formatCode="0.0_ 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76" formatCode="0.0_ 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76" formatCode="0.0_ 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center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ill>
        <patternFill patternType="solid">
          <fgColor indexed="64"/>
          <bgColor theme="0" tint="-0.249977111117893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gif"/><Relationship Id="rId1" Type="http://schemas.openxmlformats.org/officeDocument/2006/relationships/image" Target="../media/image3.gif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gif"/><Relationship Id="rId1" Type="http://schemas.openxmlformats.org/officeDocument/2006/relationships/image" Target="../media/image5.gif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小学校入学から小学校卒業までこんなに成長しました！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女子用!$F$11</c:f>
              <c:strCache>
                <c:ptCount val="1"/>
                <c:pt idx="0">
                  <c:v>身長（cm）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invertIfNegative val="0"/>
          <c:dPt>
            <c:idx val="6"/>
            <c:invertIfNegative val="0"/>
            <c:bubble3D val="0"/>
            <c:spPr>
              <a:blipFill>
                <a:blip xmlns:r="http://schemas.openxmlformats.org/officeDocument/2006/relationships" r:embed="rId2"/>
                <a:stretch>
                  <a:fillRect/>
                </a:stretch>
              </a:blipFill>
            </c:spPr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女子用!$G$10:$O$10</c15:sqref>
                  </c15:fullRef>
                </c:ext>
              </c:extLst>
              <c:f>女子用!$G$10:$M$10</c:f>
              <c:strCache>
                <c:ptCount val="7"/>
                <c:pt idx="0">
                  <c:v>小１</c:v>
                </c:pt>
                <c:pt idx="1">
                  <c:v>小２</c:v>
                </c:pt>
                <c:pt idx="2">
                  <c:v>小３</c:v>
                </c:pt>
                <c:pt idx="3">
                  <c:v>小４</c:v>
                </c:pt>
                <c:pt idx="4">
                  <c:v>小５</c:v>
                </c:pt>
                <c:pt idx="5">
                  <c:v>小６</c:v>
                </c:pt>
                <c:pt idx="6">
                  <c:v>小６卒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女子用!$G$11:$O$11</c15:sqref>
                  </c15:fullRef>
                </c:ext>
              </c:extLst>
              <c:f>女子用!$G$11:$M$11</c:f>
              <c:numCache>
                <c:formatCode>0.0_ </c:formatCode>
                <c:ptCount val="7"/>
                <c:pt idx="0">
                  <c:v>114.9</c:v>
                </c:pt>
                <c:pt idx="1">
                  <c:v>120.8</c:v>
                </c:pt>
                <c:pt idx="2">
                  <c:v>126.7</c:v>
                </c:pt>
                <c:pt idx="3">
                  <c:v>131.80000000000001</c:v>
                </c:pt>
                <c:pt idx="4">
                  <c:v>140.30000000000001</c:v>
                </c:pt>
                <c:pt idx="5">
                  <c:v>149.1</c:v>
                </c:pt>
                <c:pt idx="6">
                  <c:v>154.80000000000001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女子用!$N$11</c15:sqref>
                  <c15:spPr xmlns:c15="http://schemas.microsoft.com/office/drawing/2012/chart"/>
                </c15:categoryFilterException>
                <c15:categoryFilterException>
                  <c15:sqref>女子用!$O$11</c15:sqref>
                  <c15:spPr xmlns:c15="http://schemas.microsoft.com/office/drawing/2012/chart"/>
                </c15:categoryFilterException>
              </c15:categoryFilterExceptions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0"/>
        <c:axId val="211367152"/>
        <c:axId val="210477720"/>
      </c:barChart>
      <c:lineChart>
        <c:grouping val="standard"/>
        <c:varyColors val="0"/>
        <c:ser>
          <c:idx val="1"/>
          <c:order val="1"/>
          <c:tx>
            <c:strRef>
              <c:f>女子用!$F$12</c:f>
              <c:strCache>
                <c:ptCount val="1"/>
                <c:pt idx="0">
                  <c:v>体重（kg）</c:v>
                </c:pt>
              </c:strCache>
            </c:strRef>
          </c:tx>
          <c:dLbls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女子用!$G$10:$O$10</c15:sqref>
                  </c15:fullRef>
                </c:ext>
              </c:extLst>
              <c:f>女子用!$G$10:$M$10</c:f>
              <c:strCache>
                <c:ptCount val="7"/>
                <c:pt idx="0">
                  <c:v>小１</c:v>
                </c:pt>
                <c:pt idx="1">
                  <c:v>小２</c:v>
                </c:pt>
                <c:pt idx="2">
                  <c:v>小３</c:v>
                </c:pt>
                <c:pt idx="3">
                  <c:v>小４</c:v>
                </c:pt>
                <c:pt idx="4">
                  <c:v>小５</c:v>
                </c:pt>
                <c:pt idx="5">
                  <c:v>小６</c:v>
                </c:pt>
                <c:pt idx="6">
                  <c:v>小６卒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女子用!$G$12:$O$12</c15:sqref>
                  </c15:fullRef>
                </c:ext>
              </c:extLst>
              <c:f>女子用!$G$12:$M$12</c:f>
              <c:numCache>
                <c:formatCode>0.0_ </c:formatCode>
                <c:ptCount val="7"/>
                <c:pt idx="0">
                  <c:v>20.3</c:v>
                </c:pt>
                <c:pt idx="1">
                  <c:v>22.6</c:v>
                </c:pt>
                <c:pt idx="2">
                  <c:v>28.2</c:v>
                </c:pt>
                <c:pt idx="3">
                  <c:v>29.6</c:v>
                </c:pt>
                <c:pt idx="4">
                  <c:v>35.799999999999997</c:v>
                </c:pt>
                <c:pt idx="5">
                  <c:v>42</c:v>
                </c:pt>
                <c:pt idx="6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360872"/>
        <c:axId val="209318816"/>
      </c:lineChart>
      <c:catAx>
        <c:axId val="211367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0477720"/>
        <c:crosses val="autoZero"/>
        <c:auto val="1"/>
        <c:lblAlgn val="ctr"/>
        <c:lblOffset val="100"/>
        <c:noMultiLvlLbl val="0"/>
      </c:catAx>
      <c:valAx>
        <c:axId val="210477720"/>
        <c:scaling>
          <c:orientation val="minMax"/>
          <c:max val="200"/>
          <c:min val="0"/>
        </c:scaling>
        <c:delete val="0"/>
        <c:axPos val="l"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身長（㎝）</a:t>
                </a:r>
              </a:p>
            </c:rich>
          </c:tx>
          <c:layout/>
          <c:overlay val="0"/>
        </c:title>
        <c:numFmt formatCode="0.0_ " sourceLinked="1"/>
        <c:majorTickMark val="out"/>
        <c:minorTickMark val="none"/>
        <c:tickLblPos val="nextTo"/>
        <c:crossAx val="211367152"/>
        <c:crosses val="autoZero"/>
        <c:crossBetween val="between"/>
        <c:majorUnit val="20"/>
      </c:valAx>
      <c:valAx>
        <c:axId val="209318816"/>
        <c:scaling>
          <c:orientation val="minMax"/>
          <c:max val="100"/>
          <c:min val="0"/>
        </c:scaling>
        <c:delete val="0"/>
        <c:axPos val="r"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体重（㎏）</a:t>
                </a:r>
              </a:p>
            </c:rich>
          </c:tx>
          <c:layout/>
          <c:overlay val="0"/>
        </c:title>
        <c:numFmt formatCode="0.0_ " sourceLinked="1"/>
        <c:majorTickMark val="out"/>
        <c:minorTickMark val="none"/>
        <c:tickLblPos val="nextTo"/>
        <c:crossAx val="211360872"/>
        <c:crosses val="max"/>
        <c:crossBetween val="between"/>
        <c:majorUnit val="10"/>
      </c:valAx>
      <c:catAx>
        <c:axId val="2113608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209318816"/>
        <c:crosses val="autoZero"/>
        <c:auto val="1"/>
        <c:lblAlgn val="ctr"/>
        <c:lblOffset val="100"/>
        <c:noMultiLvlLbl val="0"/>
      </c:catAx>
      <c:spPr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ja-JP" sz="1800" b="1" i="0" baseline="0"/>
              <a:t>小学校入学から</a:t>
            </a:r>
            <a:r>
              <a:rPr lang="ja-JP" altLang="en-US" sz="1800" b="1" i="0" baseline="0"/>
              <a:t>小</a:t>
            </a:r>
            <a:r>
              <a:rPr lang="ja-JP" altLang="ja-JP" sz="1800" b="1" i="0" baseline="0"/>
              <a:t>学校卒業までこんなに成長しました！</a:t>
            </a:r>
            <a:endParaRPr lang="ja-JP" altLang="ja-JP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男子用!$F$11</c:f>
              <c:strCache>
                <c:ptCount val="1"/>
                <c:pt idx="0">
                  <c:v>身長（cm）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invertIfNegative val="0"/>
          <c:dPt>
            <c:idx val="6"/>
            <c:invertIfNegative val="0"/>
            <c:bubble3D val="0"/>
            <c:spPr>
              <a:blipFill>
                <a:blip xmlns:r="http://schemas.openxmlformats.org/officeDocument/2006/relationships" r:embed="rId2"/>
                <a:stretch>
                  <a:fillRect/>
                </a:stretch>
              </a:blipFill>
            </c:spPr>
          </c:dPt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男子用!$G$10:$O$10</c15:sqref>
                  </c15:fullRef>
                </c:ext>
              </c:extLst>
              <c:f>男子用!$G$10:$M$10</c:f>
              <c:strCache>
                <c:ptCount val="7"/>
                <c:pt idx="0">
                  <c:v>小１</c:v>
                </c:pt>
                <c:pt idx="1">
                  <c:v>小２</c:v>
                </c:pt>
                <c:pt idx="2">
                  <c:v>小３</c:v>
                </c:pt>
                <c:pt idx="3">
                  <c:v>小４</c:v>
                </c:pt>
                <c:pt idx="4">
                  <c:v>小５</c:v>
                </c:pt>
                <c:pt idx="5">
                  <c:v>小６</c:v>
                </c:pt>
                <c:pt idx="6">
                  <c:v>小６卒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男子用!$G$11:$O$11</c15:sqref>
                  </c15:fullRef>
                </c:ext>
              </c:extLst>
              <c:f>男子用!$G$11:$M$11</c:f>
              <c:numCache>
                <c:formatCode>0.0_ </c:formatCode>
                <c:ptCount val="7"/>
                <c:pt idx="0">
                  <c:v>118.6</c:v>
                </c:pt>
                <c:pt idx="1">
                  <c:v>123.5</c:v>
                </c:pt>
                <c:pt idx="2">
                  <c:v>129.4</c:v>
                </c:pt>
                <c:pt idx="3">
                  <c:v>134.69999999999999</c:v>
                </c:pt>
                <c:pt idx="4">
                  <c:v>141.1</c:v>
                </c:pt>
                <c:pt idx="5">
                  <c:v>149.5</c:v>
                </c:pt>
                <c:pt idx="6">
                  <c:v>160.6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男子用!$N$11</c15:sqref>
                  <c15:spPr xmlns:c15="http://schemas.microsoft.com/office/drawing/2012/chart"/>
                </c15:categoryFilterException>
                <c15:categoryFilterException>
                  <c15:sqref>男子用!$O$11</c15:sqref>
                  <c15:spPr xmlns:c15="http://schemas.microsoft.com/office/drawing/2012/chart"/>
                </c15:categoryFilterException>
              </c15:categoryFilterExceptions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11343568"/>
        <c:axId val="211205408"/>
      </c:barChart>
      <c:lineChart>
        <c:grouping val="standard"/>
        <c:varyColors val="0"/>
        <c:ser>
          <c:idx val="1"/>
          <c:order val="1"/>
          <c:tx>
            <c:strRef>
              <c:f>男子用!$F$12</c:f>
              <c:strCache>
                <c:ptCount val="1"/>
                <c:pt idx="0">
                  <c:v>体重（kg）</c:v>
                </c:pt>
              </c:strCache>
            </c:strRef>
          </c:tx>
          <c:dLbls>
            <c:spPr>
              <a:solidFill>
                <a:sysClr val="window" lastClr="FFFFFF"/>
              </a:solidFill>
              <a:ln>
                <a:solidFill>
                  <a:sysClr val="windowText" lastClr="000000"/>
                </a:solidFill>
              </a:ln>
            </c:sp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男子用!$G$10:$O$10</c15:sqref>
                  </c15:fullRef>
                </c:ext>
              </c:extLst>
              <c:f>男子用!$G$10:$M$10</c:f>
              <c:strCache>
                <c:ptCount val="7"/>
                <c:pt idx="0">
                  <c:v>小１</c:v>
                </c:pt>
                <c:pt idx="1">
                  <c:v>小２</c:v>
                </c:pt>
                <c:pt idx="2">
                  <c:v>小３</c:v>
                </c:pt>
                <c:pt idx="3">
                  <c:v>小４</c:v>
                </c:pt>
                <c:pt idx="4">
                  <c:v>小５</c:v>
                </c:pt>
                <c:pt idx="5">
                  <c:v>小６</c:v>
                </c:pt>
                <c:pt idx="6">
                  <c:v>小６卒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男子用!$G$12:$O$12</c15:sqref>
                  </c15:fullRef>
                </c:ext>
              </c:extLst>
              <c:f>男子用!$G$12:$M$12</c:f>
              <c:numCache>
                <c:formatCode>0.0_ </c:formatCode>
                <c:ptCount val="7"/>
                <c:pt idx="0">
                  <c:v>22.2</c:v>
                </c:pt>
                <c:pt idx="1">
                  <c:v>25.6</c:v>
                </c:pt>
                <c:pt idx="2">
                  <c:v>30.5</c:v>
                </c:pt>
                <c:pt idx="3">
                  <c:v>34.5</c:v>
                </c:pt>
                <c:pt idx="4">
                  <c:v>39.200000000000003</c:v>
                </c:pt>
                <c:pt idx="5">
                  <c:v>43.4</c:v>
                </c:pt>
                <c:pt idx="6">
                  <c:v>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791144"/>
        <c:axId val="211786664"/>
      </c:lineChart>
      <c:catAx>
        <c:axId val="2113435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205408"/>
        <c:crosses val="autoZero"/>
        <c:auto val="1"/>
        <c:lblAlgn val="ctr"/>
        <c:lblOffset val="100"/>
        <c:noMultiLvlLbl val="0"/>
      </c:catAx>
      <c:valAx>
        <c:axId val="211205408"/>
        <c:scaling>
          <c:orientation val="minMax"/>
          <c:max val="200"/>
          <c:min val="0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身長（㎝）</a:t>
                </a:r>
              </a:p>
            </c:rich>
          </c:tx>
          <c:layout/>
          <c:overlay val="0"/>
        </c:title>
        <c:numFmt formatCode="0.0_ " sourceLinked="1"/>
        <c:majorTickMark val="out"/>
        <c:minorTickMark val="none"/>
        <c:tickLblPos val="nextTo"/>
        <c:crossAx val="211343568"/>
        <c:crosses val="autoZero"/>
        <c:crossBetween val="between"/>
        <c:majorUnit val="20"/>
      </c:valAx>
      <c:valAx>
        <c:axId val="211786664"/>
        <c:scaling>
          <c:orientation val="minMax"/>
          <c:max val="100"/>
          <c:min val="0"/>
        </c:scaling>
        <c:delete val="0"/>
        <c:axPos val="r"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体重（㎏）</a:t>
                </a:r>
              </a:p>
            </c:rich>
          </c:tx>
          <c:layout/>
          <c:overlay val="0"/>
        </c:title>
        <c:numFmt formatCode="0.0_ " sourceLinked="1"/>
        <c:majorTickMark val="out"/>
        <c:minorTickMark val="none"/>
        <c:tickLblPos val="nextTo"/>
        <c:crossAx val="211791144"/>
        <c:crosses val="max"/>
        <c:crossBetween val="between"/>
        <c:majorUnit val="10"/>
      </c:valAx>
      <c:catAx>
        <c:axId val="2117911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211786664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6</xdr:row>
      <xdr:rowOff>114300</xdr:rowOff>
    </xdr:from>
    <xdr:to>
      <xdr:col>4</xdr:col>
      <xdr:colOff>361950</xdr:colOff>
      <xdr:row>13</xdr:row>
      <xdr:rowOff>47625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0050" y="1181100"/>
          <a:ext cx="2095500" cy="1209675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1</xdr:col>
      <xdr:colOff>66675</xdr:colOff>
      <xdr:row>41</xdr:row>
      <xdr:rowOff>123825</xdr:rowOff>
    </xdr:from>
    <xdr:to>
      <xdr:col>1</xdr:col>
      <xdr:colOff>495300</xdr:colOff>
      <xdr:row>43</xdr:row>
      <xdr:rowOff>38100</xdr:rowOff>
    </xdr:to>
    <xdr:pic>
      <xdr:nvPicPr>
        <xdr:cNvPr id="1027" name="Picture 3" descr="001_桜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76225" y="7267575"/>
          <a:ext cx="428625" cy="447675"/>
        </a:xfrm>
        <a:prstGeom prst="rect">
          <a:avLst/>
        </a:prstGeom>
        <a:noFill/>
      </xdr:spPr>
    </xdr:pic>
    <xdr:clientData/>
  </xdr:twoCellAnchor>
  <xdr:twoCellAnchor editAs="oneCell">
    <xdr:from>
      <xdr:col>10</xdr:col>
      <xdr:colOff>38100</xdr:colOff>
      <xdr:row>41</xdr:row>
      <xdr:rowOff>133350</xdr:rowOff>
    </xdr:from>
    <xdr:to>
      <xdr:col>10</xdr:col>
      <xdr:colOff>466725</xdr:colOff>
      <xdr:row>43</xdr:row>
      <xdr:rowOff>47625</xdr:rowOff>
    </xdr:to>
    <xdr:pic>
      <xdr:nvPicPr>
        <xdr:cNvPr id="1028" name="Picture 4" descr="001_桜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886450" y="7277100"/>
          <a:ext cx="428625" cy="4476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95249</xdr:colOff>
      <xdr:row>14</xdr:row>
      <xdr:rowOff>57149</xdr:rowOff>
    </xdr:from>
    <xdr:to>
      <xdr:col>15</xdr:col>
      <xdr:colOff>476249</xdr:colOff>
      <xdr:row>41</xdr:row>
      <xdr:rowOff>66675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6</xdr:row>
      <xdr:rowOff>114300</xdr:rowOff>
    </xdr:from>
    <xdr:to>
      <xdr:col>4</xdr:col>
      <xdr:colOff>361950</xdr:colOff>
      <xdr:row>13</xdr:row>
      <xdr:rowOff>47625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0050" y="1181100"/>
          <a:ext cx="2095500" cy="1209675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1</xdr:col>
      <xdr:colOff>66675</xdr:colOff>
      <xdr:row>41</xdr:row>
      <xdr:rowOff>123825</xdr:rowOff>
    </xdr:from>
    <xdr:to>
      <xdr:col>1</xdr:col>
      <xdr:colOff>495300</xdr:colOff>
      <xdr:row>43</xdr:row>
      <xdr:rowOff>38100</xdr:rowOff>
    </xdr:to>
    <xdr:pic>
      <xdr:nvPicPr>
        <xdr:cNvPr id="3075" name="Picture 3" descr="001_桜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76225" y="7267575"/>
          <a:ext cx="428625" cy="447675"/>
        </a:xfrm>
        <a:prstGeom prst="rect">
          <a:avLst/>
        </a:prstGeom>
        <a:noFill/>
      </xdr:spPr>
    </xdr:pic>
    <xdr:clientData/>
  </xdr:twoCellAnchor>
  <xdr:twoCellAnchor editAs="oneCell">
    <xdr:from>
      <xdr:col>10</xdr:col>
      <xdr:colOff>38100</xdr:colOff>
      <xdr:row>41</xdr:row>
      <xdr:rowOff>133350</xdr:rowOff>
    </xdr:from>
    <xdr:to>
      <xdr:col>10</xdr:col>
      <xdr:colOff>466725</xdr:colOff>
      <xdr:row>43</xdr:row>
      <xdr:rowOff>47625</xdr:rowOff>
    </xdr:to>
    <xdr:pic>
      <xdr:nvPicPr>
        <xdr:cNvPr id="3076" name="Picture 4" descr="001_桜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886450" y="7277100"/>
          <a:ext cx="428625" cy="4476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104775</xdr:colOff>
      <xdr:row>14</xdr:row>
      <xdr:rowOff>76200</xdr:rowOff>
    </xdr:from>
    <xdr:to>
      <xdr:col>15</xdr:col>
      <xdr:colOff>476250</xdr:colOff>
      <xdr:row>41</xdr:row>
      <xdr:rowOff>104775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身長体重" displayName="身長体重" ref="A1:X41" totalsRowShown="0" headerRowDxfId="30" headerRowBorderDxfId="29" tableBorderDxfId="28">
  <autoFilter ref="A1:X41"/>
  <tableColumns count="24">
    <tableColumn id="1" name="H28" dataDxfId="27">
      <calculatedColumnFormula>B2*1000+C2*100+D2</calculatedColumnFormula>
    </tableColumn>
    <tableColumn id="2" name="年" dataDxfId="26"/>
    <tableColumn id="3" name="組" dataDxfId="25"/>
    <tableColumn id="4" name="番" dataDxfId="24"/>
    <tableColumn id="5" name="性" dataDxfId="23"/>
    <tableColumn id="6" name="氏名" dataDxfId="22"/>
    <tableColumn id="7" name="身小1" dataDxfId="21"/>
    <tableColumn id="8" name="身小2" dataDxfId="20"/>
    <tableColumn id="9" name="身小3" dataDxfId="19"/>
    <tableColumn id="10" name="身小4" dataDxfId="18"/>
    <tableColumn id="11" name="身小5" dataDxfId="17"/>
    <tableColumn id="12" name="身小6" dataDxfId="16"/>
    <tableColumn id="13" name="身小６卒" dataDxfId="15"/>
    <tableColumn id="14" name="身中2" dataDxfId="14"/>
    <tableColumn id="15" name="身中3" dataDxfId="13"/>
    <tableColumn id="16" name="体小1" dataDxfId="12"/>
    <tableColumn id="17" name="体小2" dataDxfId="11"/>
    <tableColumn id="18" name="体小3" dataDxfId="10"/>
    <tableColumn id="19" name="体小4" dataDxfId="9"/>
    <tableColumn id="20" name="体小5" dataDxfId="8"/>
    <tableColumn id="21" name="体小6" dataDxfId="7"/>
    <tableColumn id="22" name="体小６卒" dataDxfId="6"/>
    <tableColumn id="23" name="体中2" dataDxfId="5"/>
    <tableColumn id="24" name="体中3" dataDxfId="4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1"/>
  <sheetViews>
    <sheetView workbookViewId="0">
      <selection activeCell="V15" sqref="V15"/>
    </sheetView>
  </sheetViews>
  <sheetFormatPr defaultRowHeight="13.5"/>
  <cols>
    <col min="1" max="1" width="6" customWidth="1"/>
    <col min="2" max="5" width="4.625" customWidth="1"/>
    <col min="6" max="6" width="12.25" bestFit="1" customWidth="1"/>
    <col min="14" max="15" width="0" hidden="1" customWidth="1"/>
    <col min="23" max="24" width="0" hidden="1" customWidth="1"/>
  </cols>
  <sheetData>
    <row r="1" spans="1:24">
      <c r="A1" s="37" t="s">
        <v>46</v>
      </c>
      <c r="B1" s="38" t="s">
        <v>0</v>
      </c>
      <c r="C1" s="38" t="s">
        <v>1</v>
      </c>
      <c r="D1" s="38" t="s">
        <v>2</v>
      </c>
      <c r="E1" s="38" t="s">
        <v>3</v>
      </c>
      <c r="F1" s="38" t="s">
        <v>4</v>
      </c>
      <c r="G1" s="38" t="s">
        <v>28</v>
      </c>
      <c r="H1" s="38" t="s">
        <v>29</v>
      </c>
      <c r="I1" s="38" t="s">
        <v>30</v>
      </c>
      <c r="J1" s="38" t="s">
        <v>31</v>
      </c>
      <c r="K1" s="38" t="s">
        <v>32</v>
      </c>
      <c r="L1" s="38" t="s">
        <v>33</v>
      </c>
      <c r="M1" s="38" t="s">
        <v>47</v>
      </c>
      <c r="N1" s="38" t="s">
        <v>34</v>
      </c>
      <c r="O1" s="38" t="s">
        <v>35</v>
      </c>
      <c r="P1" s="38" t="s">
        <v>36</v>
      </c>
      <c r="Q1" s="38" t="s">
        <v>37</v>
      </c>
      <c r="R1" s="38" t="s">
        <v>38</v>
      </c>
      <c r="S1" s="38" t="s">
        <v>39</v>
      </c>
      <c r="T1" s="38" t="s">
        <v>40</v>
      </c>
      <c r="U1" s="38" t="s">
        <v>41</v>
      </c>
      <c r="V1" s="38" t="s">
        <v>48</v>
      </c>
      <c r="W1" s="38" t="s">
        <v>42</v>
      </c>
      <c r="X1" s="39" t="s">
        <v>43</v>
      </c>
    </row>
    <row r="2" spans="1:24">
      <c r="A2" s="34">
        <f>B2*1000+C2*100+D2</f>
        <v>6101</v>
      </c>
      <c r="B2" s="1">
        <v>6</v>
      </c>
      <c r="C2" s="1">
        <v>1</v>
      </c>
      <c r="D2" s="1">
        <v>1</v>
      </c>
      <c r="E2" s="2" t="s">
        <v>5</v>
      </c>
      <c r="F2" s="3" t="s">
        <v>6</v>
      </c>
      <c r="G2" s="15">
        <v>114.9</v>
      </c>
      <c r="H2" s="15">
        <v>120.8</v>
      </c>
      <c r="I2" s="15">
        <v>126.7</v>
      </c>
      <c r="J2" s="15">
        <v>131.80000000000001</v>
      </c>
      <c r="K2" s="15">
        <v>140.30000000000001</v>
      </c>
      <c r="L2" s="15">
        <v>149.1</v>
      </c>
      <c r="M2" s="15">
        <v>154.80000000000001</v>
      </c>
      <c r="N2" s="15">
        <v>157.4</v>
      </c>
      <c r="O2" s="15">
        <v>158.1</v>
      </c>
      <c r="P2" s="15">
        <v>20.3</v>
      </c>
      <c r="Q2" s="15">
        <v>22.6</v>
      </c>
      <c r="R2" s="15">
        <v>28.2</v>
      </c>
      <c r="S2" s="15">
        <v>29.6</v>
      </c>
      <c r="T2" s="15">
        <v>35.799999999999997</v>
      </c>
      <c r="U2" s="15">
        <v>42</v>
      </c>
      <c r="V2" s="15">
        <v>45</v>
      </c>
      <c r="W2" s="15">
        <v>51.7</v>
      </c>
      <c r="X2" s="35">
        <v>53</v>
      </c>
    </row>
    <row r="3" spans="1:24">
      <c r="A3" s="34">
        <f t="shared" ref="A3:A41" si="0">B3*1000+C3*100+D3</f>
        <v>6102</v>
      </c>
      <c r="B3" s="1">
        <v>6</v>
      </c>
      <c r="C3" s="1">
        <v>1</v>
      </c>
      <c r="D3" s="1">
        <v>2</v>
      </c>
      <c r="E3" s="2" t="s">
        <v>7</v>
      </c>
      <c r="F3" s="4" t="s">
        <v>8</v>
      </c>
      <c r="G3" s="15">
        <v>118.6</v>
      </c>
      <c r="H3" s="15">
        <v>123.5</v>
      </c>
      <c r="I3" s="15">
        <v>129.4</v>
      </c>
      <c r="J3" s="15">
        <v>134.69999999999999</v>
      </c>
      <c r="K3" s="15">
        <v>141.1</v>
      </c>
      <c r="L3" s="15">
        <v>149.5</v>
      </c>
      <c r="M3" s="15">
        <v>160.6</v>
      </c>
      <c r="N3" s="15">
        <v>165.6</v>
      </c>
      <c r="O3" s="15">
        <v>167.4</v>
      </c>
      <c r="P3" s="15">
        <v>22.2</v>
      </c>
      <c r="Q3" s="15">
        <v>25.6</v>
      </c>
      <c r="R3" s="15">
        <v>30.5</v>
      </c>
      <c r="S3" s="15">
        <v>34.5</v>
      </c>
      <c r="T3" s="15">
        <v>39.200000000000003</v>
      </c>
      <c r="U3" s="15">
        <v>43.4</v>
      </c>
      <c r="V3" s="15">
        <v>47</v>
      </c>
      <c r="W3" s="15">
        <v>55.8</v>
      </c>
      <c r="X3" s="35">
        <v>61.8</v>
      </c>
    </row>
    <row r="4" spans="1:24">
      <c r="A4" s="34">
        <f t="shared" si="0"/>
        <v>6103</v>
      </c>
      <c r="B4" s="1">
        <v>6</v>
      </c>
      <c r="C4" s="1">
        <v>1</v>
      </c>
      <c r="D4" s="1">
        <v>3</v>
      </c>
      <c r="E4" s="2" t="s">
        <v>7</v>
      </c>
      <c r="F4" s="4" t="s">
        <v>9</v>
      </c>
      <c r="G4" s="16"/>
      <c r="H4" s="16"/>
      <c r="I4" s="16"/>
      <c r="J4" s="16"/>
      <c r="K4" s="16"/>
      <c r="M4" s="16"/>
      <c r="N4" s="16"/>
      <c r="O4" s="16"/>
      <c r="P4" s="16"/>
      <c r="Q4" s="16"/>
      <c r="R4" s="16"/>
      <c r="S4" s="16"/>
      <c r="T4" s="16"/>
      <c r="V4" s="16"/>
      <c r="W4" s="16"/>
      <c r="X4" s="36"/>
    </row>
    <row r="5" spans="1:24">
      <c r="A5" s="34">
        <f t="shared" si="0"/>
        <v>6104</v>
      </c>
      <c r="B5" s="1">
        <v>6</v>
      </c>
      <c r="C5" s="1">
        <v>1</v>
      </c>
      <c r="D5" s="1">
        <v>4</v>
      </c>
      <c r="E5" s="2" t="s">
        <v>7</v>
      </c>
      <c r="F5" s="3" t="s">
        <v>10</v>
      </c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36"/>
    </row>
    <row r="6" spans="1:24">
      <c r="A6" s="34">
        <f t="shared" si="0"/>
        <v>6105</v>
      </c>
      <c r="B6" s="1">
        <v>6</v>
      </c>
      <c r="C6" s="1">
        <v>1</v>
      </c>
      <c r="D6" s="1">
        <v>5</v>
      </c>
      <c r="E6" s="2" t="s">
        <v>5</v>
      </c>
      <c r="F6" s="4" t="s">
        <v>11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36"/>
    </row>
    <row r="7" spans="1:24">
      <c r="A7" s="34">
        <f t="shared" si="0"/>
        <v>6106</v>
      </c>
      <c r="B7" s="1">
        <v>6</v>
      </c>
      <c r="C7" s="1">
        <v>1</v>
      </c>
      <c r="D7" s="1">
        <v>6</v>
      </c>
      <c r="E7" s="2" t="s">
        <v>5</v>
      </c>
      <c r="F7" s="3" t="s">
        <v>12</v>
      </c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36"/>
    </row>
    <row r="8" spans="1:24">
      <c r="A8" s="34">
        <f t="shared" si="0"/>
        <v>0</v>
      </c>
      <c r="B8" s="1"/>
      <c r="C8" s="1"/>
      <c r="D8" s="1"/>
      <c r="E8" s="2"/>
      <c r="F8" s="4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36"/>
    </row>
    <row r="9" spans="1:24">
      <c r="A9" s="34">
        <f t="shared" si="0"/>
        <v>0</v>
      </c>
      <c r="B9" s="1"/>
      <c r="C9" s="1"/>
      <c r="D9" s="1"/>
      <c r="E9" s="2"/>
      <c r="F9" s="4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36"/>
    </row>
    <row r="10" spans="1:24">
      <c r="A10" s="34">
        <f t="shared" si="0"/>
        <v>0</v>
      </c>
      <c r="B10" s="1"/>
      <c r="C10" s="1"/>
      <c r="D10" s="1"/>
      <c r="E10" s="2"/>
      <c r="F10" s="3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36"/>
    </row>
    <row r="11" spans="1:24">
      <c r="A11" s="34">
        <f t="shared" si="0"/>
        <v>0</v>
      </c>
      <c r="B11" s="1"/>
      <c r="C11" s="1"/>
      <c r="D11" s="1"/>
      <c r="E11" s="2"/>
      <c r="F11" s="3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36"/>
    </row>
    <row r="12" spans="1:24">
      <c r="A12" s="34">
        <f t="shared" si="0"/>
        <v>0</v>
      </c>
      <c r="B12" s="1"/>
      <c r="C12" s="1"/>
      <c r="D12" s="1"/>
      <c r="E12" s="6"/>
      <c r="F12" s="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36"/>
    </row>
    <row r="13" spans="1:24">
      <c r="A13" s="34">
        <f t="shared" si="0"/>
        <v>0</v>
      </c>
      <c r="B13" s="1"/>
      <c r="C13" s="1"/>
      <c r="D13" s="1"/>
      <c r="E13" s="6"/>
      <c r="F13" s="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36"/>
    </row>
    <row r="14" spans="1:24">
      <c r="A14" s="34">
        <f t="shared" si="0"/>
        <v>0</v>
      </c>
      <c r="B14" s="1"/>
      <c r="C14" s="1"/>
      <c r="D14" s="1"/>
      <c r="E14" s="6"/>
      <c r="F14" s="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36"/>
    </row>
    <row r="15" spans="1:24">
      <c r="A15" s="34">
        <f t="shared" si="0"/>
        <v>0</v>
      </c>
      <c r="B15" s="1"/>
      <c r="C15" s="1"/>
      <c r="D15" s="1"/>
      <c r="E15" s="6"/>
      <c r="F15" s="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36"/>
    </row>
    <row r="16" spans="1:24">
      <c r="A16" s="34">
        <f t="shared" si="0"/>
        <v>0</v>
      </c>
      <c r="B16" s="1"/>
      <c r="C16" s="1"/>
      <c r="D16" s="1"/>
      <c r="E16" s="6"/>
      <c r="F16" s="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36"/>
    </row>
    <row r="17" spans="1:24">
      <c r="A17" s="34">
        <f t="shared" si="0"/>
        <v>0</v>
      </c>
      <c r="B17" s="1"/>
      <c r="C17" s="1"/>
      <c r="D17" s="1"/>
      <c r="E17" s="6"/>
      <c r="F17" s="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36"/>
    </row>
    <row r="18" spans="1:24">
      <c r="A18" s="34">
        <f t="shared" si="0"/>
        <v>0</v>
      </c>
      <c r="B18" s="1"/>
      <c r="C18" s="1"/>
      <c r="D18" s="1"/>
      <c r="E18" s="6"/>
      <c r="F18" s="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36"/>
    </row>
    <row r="19" spans="1:24">
      <c r="A19" s="34">
        <f t="shared" si="0"/>
        <v>0</v>
      </c>
      <c r="B19" s="1"/>
      <c r="C19" s="1"/>
      <c r="D19" s="1"/>
      <c r="E19" s="6"/>
      <c r="F19" s="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36"/>
    </row>
    <row r="20" spans="1:24">
      <c r="A20" s="34">
        <f t="shared" si="0"/>
        <v>0</v>
      </c>
      <c r="B20" s="1"/>
      <c r="C20" s="1"/>
      <c r="D20" s="1"/>
      <c r="E20" s="6"/>
      <c r="F20" s="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36"/>
    </row>
    <row r="21" spans="1:24">
      <c r="A21" s="34">
        <f t="shared" si="0"/>
        <v>0</v>
      </c>
      <c r="B21" s="1"/>
      <c r="C21" s="1"/>
      <c r="D21" s="1"/>
      <c r="E21" s="6"/>
      <c r="F21" s="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36"/>
    </row>
    <row r="22" spans="1:24">
      <c r="A22" s="34">
        <f t="shared" si="0"/>
        <v>0</v>
      </c>
      <c r="B22" s="1"/>
      <c r="C22" s="1"/>
      <c r="D22" s="1"/>
      <c r="E22" s="6"/>
      <c r="F22" s="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36"/>
    </row>
    <row r="23" spans="1:24">
      <c r="A23" s="34">
        <f t="shared" si="0"/>
        <v>0</v>
      </c>
      <c r="B23" s="1"/>
      <c r="C23" s="1"/>
      <c r="D23" s="1"/>
      <c r="E23" s="6"/>
      <c r="F23" s="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36"/>
    </row>
    <row r="24" spans="1:24">
      <c r="A24" s="34">
        <f t="shared" si="0"/>
        <v>0</v>
      </c>
      <c r="B24" s="1"/>
      <c r="C24" s="1"/>
      <c r="D24" s="1"/>
      <c r="E24" s="6"/>
      <c r="F24" s="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36"/>
    </row>
    <row r="25" spans="1:24">
      <c r="A25" s="34">
        <f t="shared" si="0"/>
        <v>0</v>
      </c>
      <c r="B25" s="1"/>
      <c r="C25" s="1"/>
      <c r="D25" s="1"/>
      <c r="E25" s="6"/>
      <c r="F25" s="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36"/>
    </row>
    <row r="26" spans="1:24">
      <c r="A26" s="34">
        <f t="shared" si="0"/>
        <v>0</v>
      </c>
      <c r="B26" s="1"/>
      <c r="C26" s="1"/>
      <c r="D26" s="1"/>
      <c r="E26" s="6"/>
      <c r="F26" s="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36"/>
    </row>
    <row r="27" spans="1:24">
      <c r="A27" s="34">
        <f t="shared" si="0"/>
        <v>0</v>
      </c>
      <c r="B27" s="1"/>
      <c r="C27" s="1"/>
      <c r="D27" s="1"/>
      <c r="E27" s="6"/>
      <c r="F27" s="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36"/>
    </row>
    <row r="28" spans="1:24">
      <c r="A28" s="34">
        <f t="shared" si="0"/>
        <v>0</v>
      </c>
      <c r="B28" s="1"/>
      <c r="C28" s="1"/>
      <c r="D28" s="1"/>
      <c r="E28" s="6"/>
      <c r="F28" s="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36"/>
    </row>
    <row r="29" spans="1:24">
      <c r="A29" s="34">
        <f t="shared" si="0"/>
        <v>0</v>
      </c>
      <c r="B29" s="1"/>
      <c r="C29" s="1"/>
      <c r="D29" s="1"/>
      <c r="E29" s="6"/>
      <c r="F29" s="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36"/>
    </row>
    <row r="30" spans="1:24">
      <c r="A30" s="34">
        <f t="shared" si="0"/>
        <v>0</v>
      </c>
      <c r="B30" s="1"/>
      <c r="C30" s="1"/>
      <c r="D30" s="1"/>
      <c r="E30" s="6"/>
      <c r="F30" s="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36"/>
    </row>
    <row r="31" spans="1:24">
      <c r="A31" s="34">
        <f t="shared" si="0"/>
        <v>0</v>
      </c>
      <c r="B31" s="1"/>
      <c r="C31" s="1"/>
      <c r="D31" s="1"/>
      <c r="E31" s="6"/>
      <c r="F31" s="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36"/>
    </row>
    <row r="32" spans="1:24">
      <c r="A32" s="34">
        <f t="shared" si="0"/>
        <v>0</v>
      </c>
      <c r="B32" s="1"/>
      <c r="C32" s="1"/>
      <c r="D32" s="1"/>
      <c r="E32" s="6"/>
      <c r="F32" s="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36"/>
    </row>
    <row r="33" spans="1:24">
      <c r="A33" s="34">
        <f t="shared" si="0"/>
        <v>0</v>
      </c>
      <c r="B33" s="1"/>
      <c r="C33" s="1"/>
      <c r="D33" s="1"/>
      <c r="E33" s="6"/>
      <c r="F33" s="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36"/>
    </row>
    <row r="34" spans="1:24">
      <c r="A34" s="34">
        <f t="shared" si="0"/>
        <v>0</v>
      </c>
      <c r="B34" s="1"/>
      <c r="C34" s="1"/>
      <c r="D34" s="1"/>
      <c r="E34" s="6"/>
      <c r="F34" s="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36"/>
    </row>
    <row r="35" spans="1:24">
      <c r="A35" s="34">
        <f t="shared" si="0"/>
        <v>0</v>
      </c>
      <c r="B35" s="1"/>
      <c r="C35" s="1"/>
      <c r="D35" s="1"/>
      <c r="E35" s="6"/>
      <c r="F35" s="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36"/>
    </row>
    <row r="36" spans="1:24">
      <c r="A36" s="34">
        <f t="shared" si="0"/>
        <v>0</v>
      </c>
      <c r="B36" s="1"/>
      <c r="C36" s="1"/>
      <c r="D36" s="1"/>
      <c r="E36" s="6"/>
      <c r="F36" s="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36"/>
    </row>
    <row r="37" spans="1:24">
      <c r="A37" s="34">
        <f t="shared" si="0"/>
        <v>0</v>
      </c>
      <c r="B37" s="1"/>
      <c r="C37" s="1"/>
      <c r="D37" s="1"/>
      <c r="E37" s="6"/>
      <c r="F37" s="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36"/>
    </row>
    <row r="38" spans="1:24">
      <c r="A38" s="34">
        <f t="shared" si="0"/>
        <v>0</v>
      </c>
      <c r="B38" s="1"/>
      <c r="C38" s="1"/>
      <c r="D38" s="1"/>
      <c r="E38" s="6"/>
      <c r="F38" s="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36"/>
    </row>
    <row r="39" spans="1:24">
      <c r="A39" s="34">
        <f t="shared" si="0"/>
        <v>0</v>
      </c>
      <c r="B39" s="1"/>
      <c r="C39" s="1"/>
      <c r="D39" s="1"/>
      <c r="E39" s="6"/>
      <c r="F39" s="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36"/>
    </row>
    <row r="40" spans="1:24">
      <c r="A40" s="34">
        <f t="shared" si="0"/>
        <v>0</v>
      </c>
      <c r="B40" s="1"/>
      <c r="C40" s="1"/>
      <c r="D40" s="1"/>
      <c r="E40" s="6"/>
      <c r="F40" s="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36"/>
    </row>
    <row r="41" spans="1:24">
      <c r="A41" s="40">
        <f t="shared" si="0"/>
        <v>0</v>
      </c>
      <c r="B41" s="41"/>
      <c r="C41" s="41"/>
      <c r="D41" s="41"/>
      <c r="E41" s="42"/>
      <c r="F41" s="42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4"/>
    </row>
  </sheetData>
  <phoneticPr fontId="2"/>
  <conditionalFormatting sqref="E2:E11">
    <cfRule type="cellIs" dxfId="3" priority="1" stopIfTrue="1" operator="equal">
      <formula>"男"</formula>
    </cfRule>
    <cfRule type="cellIs" dxfId="2" priority="2" stopIfTrue="1" operator="equal">
      <formula>"女"</formula>
    </cfRule>
  </conditionalFormatting>
  <conditionalFormatting sqref="F2:F11">
    <cfRule type="expression" dxfId="1" priority="3" stopIfTrue="1">
      <formula>#REF!&gt;30</formula>
    </cfRule>
    <cfRule type="expression" dxfId="0" priority="4" stopIfTrue="1">
      <formula>#REF!&lt;30</formula>
    </cfRule>
  </conditionalFormatting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4"/>
  <sheetViews>
    <sheetView showZeros="0" topLeftCell="A4" zoomScaleNormal="100" workbookViewId="0">
      <selection activeCell="I8" sqref="I8"/>
    </sheetView>
  </sheetViews>
  <sheetFormatPr defaultRowHeight="13.5"/>
  <cols>
    <col min="1" max="1" width="2.75" customWidth="1"/>
    <col min="3" max="17" width="8.125" customWidth="1"/>
  </cols>
  <sheetData>
    <row r="1" spans="2:15" ht="14.25" thickBot="1"/>
    <row r="2" spans="2:15" ht="14.25" thickBot="1">
      <c r="B2" t="s">
        <v>23</v>
      </c>
      <c r="C2" s="5">
        <v>6101</v>
      </c>
      <c r="J2" s="52"/>
      <c r="K2" s="52"/>
    </row>
    <row r="3" spans="2:15" ht="14.25" thickBot="1">
      <c r="B3" s="23"/>
      <c r="C3" s="26" t="s">
        <v>13</v>
      </c>
      <c r="D3" s="22" t="s">
        <v>14</v>
      </c>
      <c r="E3" s="22" t="s">
        <v>15</v>
      </c>
      <c r="F3" s="22" t="s">
        <v>16</v>
      </c>
      <c r="G3" s="22" t="s">
        <v>17</v>
      </c>
      <c r="H3" s="55" t="s">
        <v>18</v>
      </c>
      <c r="I3" s="58" t="s">
        <v>44</v>
      </c>
      <c r="J3" s="53" t="s">
        <v>19</v>
      </c>
      <c r="K3" s="53" t="s">
        <v>20</v>
      </c>
    </row>
    <row r="4" spans="2:15">
      <c r="B4" s="24" t="s">
        <v>22</v>
      </c>
      <c r="C4" s="28">
        <f>VLOOKUP($C$2,身長体重[],7,0)</f>
        <v>114.9</v>
      </c>
      <c r="D4" s="29">
        <f>VLOOKUP($C$2,身長体重[],8,0)</f>
        <v>120.8</v>
      </c>
      <c r="E4" s="29">
        <f>VLOOKUP($C$2,身長体重[],9,0)</f>
        <v>126.7</v>
      </c>
      <c r="F4" s="29">
        <f>VLOOKUP($C$2,身長体重[],10,0)</f>
        <v>131.80000000000001</v>
      </c>
      <c r="G4" s="29">
        <f>VLOOKUP($C$2,身長体重[],11,0)</f>
        <v>140.30000000000001</v>
      </c>
      <c r="H4" s="56">
        <f>VLOOKUP($C$2,身長体重[],12,0)</f>
        <v>149.1</v>
      </c>
      <c r="I4" s="59">
        <f>VLOOKUP($C$2,身長体重[],13,0)</f>
        <v>154.80000000000001</v>
      </c>
      <c r="J4" s="54">
        <f>VLOOKUP($C$2,身長体重[],14,0)</f>
        <v>157.4</v>
      </c>
      <c r="K4" s="54">
        <f>VLOOKUP($C$2,身長体重[],15,0)</f>
        <v>158.1</v>
      </c>
    </row>
    <row r="5" spans="2:15" ht="14.25" thickBot="1">
      <c r="B5" s="25" t="s">
        <v>21</v>
      </c>
      <c r="C5" s="31">
        <f>VLOOKUP($C$2,身長体重[],16,0)</f>
        <v>20.3</v>
      </c>
      <c r="D5" s="32">
        <f>VLOOKUP($C$2,身長体重[],17,0)</f>
        <v>22.6</v>
      </c>
      <c r="E5" s="32">
        <f>VLOOKUP($C$2,身長体重[],18,0)</f>
        <v>28.2</v>
      </c>
      <c r="F5" s="32">
        <f>VLOOKUP($C$2,身長体重[],19,0)</f>
        <v>29.6</v>
      </c>
      <c r="G5" s="32">
        <f>VLOOKUP($C$2,身長体重[],20,0)</f>
        <v>35.799999999999997</v>
      </c>
      <c r="H5" s="57">
        <f>VLOOKUP($C$2,身長体重[],21,0)</f>
        <v>42</v>
      </c>
      <c r="I5" s="60">
        <f>VLOOKUP($C$2,身長体重[],22,0)</f>
        <v>45</v>
      </c>
      <c r="J5" s="54">
        <f>VLOOKUP($C$2,身長体重[],23,0)</f>
        <v>51.7</v>
      </c>
      <c r="K5" s="54">
        <f>VLOOKUP($C$2,身長体重[],24,0)</f>
        <v>53</v>
      </c>
    </row>
    <row r="6" spans="2:15">
      <c r="J6" s="52"/>
      <c r="K6" s="52"/>
    </row>
    <row r="8" spans="2:15" ht="17.25">
      <c r="G8" s="12" t="s">
        <v>49</v>
      </c>
      <c r="H8" s="45">
        <f>VLOOKUP($C$2,身長体重[],3,0)</f>
        <v>1</v>
      </c>
      <c r="I8" s="46">
        <f>VLOOKUP($C$2,身長体重[],4,0)</f>
        <v>1</v>
      </c>
      <c r="J8" s="13"/>
      <c r="K8" s="14" t="s">
        <v>4</v>
      </c>
      <c r="L8" s="14" t="str">
        <f>VLOOKUP($C$2,身長体重[],6,0)</f>
        <v>竹内　結子</v>
      </c>
      <c r="M8" s="14"/>
    </row>
    <row r="9" spans="2:15" ht="14.25" thickBot="1"/>
    <row r="10" spans="2:15" ht="14.25" thickBot="1">
      <c r="F10" s="7"/>
      <c r="G10" s="8" t="str">
        <f t="shared" ref="G10:O10" si="0">C3</f>
        <v>小１</v>
      </c>
      <c r="H10" s="8" t="str">
        <f t="shared" si="0"/>
        <v>小２</v>
      </c>
      <c r="I10" s="8" t="str">
        <f t="shared" si="0"/>
        <v>小３</v>
      </c>
      <c r="J10" s="8" t="str">
        <f t="shared" si="0"/>
        <v>小４</v>
      </c>
      <c r="K10" s="8" t="str">
        <f t="shared" si="0"/>
        <v>小５</v>
      </c>
      <c r="L10" s="8" t="str">
        <f t="shared" si="0"/>
        <v>小６</v>
      </c>
      <c r="M10" s="9" t="str">
        <f t="shared" si="0"/>
        <v>小６卒</v>
      </c>
      <c r="N10" s="53" t="str">
        <f t="shared" si="0"/>
        <v>中２</v>
      </c>
      <c r="O10" s="53" t="str">
        <f t="shared" si="0"/>
        <v>中３</v>
      </c>
    </row>
    <row r="11" spans="2:15">
      <c r="F11" s="10" t="str">
        <f>B4</f>
        <v>身長（cm）</v>
      </c>
      <c r="G11" s="47">
        <f t="shared" ref="G11:O12" si="1">C4</f>
        <v>114.9</v>
      </c>
      <c r="H11" s="47">
        <f t="shared" si="1"/>
        <v>120.8</v>
      </c>
      <c r="I11" s="47">
        <f t="shared" si="1"/>
        <v>126.7</v>
      </c>
      <c r="J11" s="47">
        <f t="shared" si="1"/>
        <v>131.80000000000001</v>
      </c>
      <c r="K11" s="47">
        <f t="shared" si="1"/>
        <v>140.30000000000001</v>
      </c>
      <c r="L11" s="47">
        <f t="shared" si="1"/>
        <v>149.1</v>
      </c>
      <c r="M11" s="48">
        <f t="shared" si="1"/>
        <v>154.80000000000001</v>
      </c>
      <c r="N11" s="61">
        <f t="shared" si="1"/>
        <v>157.4</v>
      </c>
      <c r="O11" s="61">
        <f t="shared" si="1"/>
        <v>158.1</v>
      </c>
    </row>
    <row r="12" spans="2:15" ht="14.25" thickBot="1">
      <c r="F12" s="11" t="str">
        <f>B5</f>
        <v>体重（kg）</v>
      </c>
      <c r="G12" s="49">
        <f t="shared" si="1"/>
        <v>20.3</v>
      </c>
      <c r="H12" s="49">
        <f t="shared" si="1"/>
        <v>22.6</v>
      </c>
      <c r="I12" s="49">
        <f t="shared" si="1"/>
        <v>28.2</v>
      </c>
      <c r="J12" s="49">
        <f t="shared" si="1"/>
        <v>29.6</v>
      </c>
      <c r="K12" s="49">
        <f t="shared" si="1"/>
        <v>35.799999999999997</v>
      </c>
      <c r="L12" s="49">
        <f t="shared" si="1"/>
        <v>42</v>
      </c>
      <c r="M12" s="50">
        <f t="shared" si="1"/>
        <v>45</v>
      </c>
      <c r="N12" s="61">
        <f t="shared" si="1"/>
        <v>51.7</v>
      </c>
      <c r="O12" s="61">
        <f t="shared" si="1"/>
        <v>53</v>
      </c>
    </row>
    <row r="13" spans="2:15">
      <c r="N13" s="52"/>
      <c r="O13" s="52"/>
    </row>
    <row r="42" spans="2:16" ht="14.25" thickBot="1"/>
    <row r="43" spans="2:16" ht="27.75" customHeight="1" thickTop="1" thickBot="1">
      <c r="B43" s="17"/>
      <c r="C43" s="20" t="s">
        <v>24</v>
      </c>
      <c r="D43" s="21">
        <f>O11-G11</f>
        <v>43.199999999999989</v>
      </c>
      <c r="E43" s="20" t="s">
        <v>25</v>
      </c>
      <c r="F43" s="20"/>
      <c r="G43" s="20" t="s">
        <v>26</v>
      </c>
      <c r="H43" s="21">
        <f>O12-G12</f>
        <v>32.700000000000003</v>
      </c>
      <c r="I43" s="20" t="s">
        <v>27</v>
      </c>
      <c r="J43" s="18"/>
      <c r="K43" s="19"/>
      <c r="M43" s="51" t="s">
        <v>45</v>
      </c>
      <c r="N43" s="51"/>
      <c r="O43" s="51"/>
      <c r="P43" s="51"/>
    </row>
    <row r="44" spans="2:16" ht="14.25" thickTop="1"/>
  </sheetData>
  <mergeCells count="1">
    <mergeCell ref="M43:P43"/>
  </mergeCells>
  <phoneticPr fontId="2"/>
  <pageMargins left="0.78700000000000003" right="0.78700000000000003" top="0.66" bottom="0.59" header="0.51200000000000001" footer="0.51200000000000001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4"/>
  <sheetViews>
    <sheetView tabSelected="1" zoomScaleNormal="100" workbookViewId="0">
      <selection activeCell="R17" sqref="R17"/>
    </sheetView>
  </sheetViews>
  <sheetFormatPr defaultRowHeight="13.5"/>
  <cols>
    <col min="1" max="1" width="2.75" customWidth="1"/>
    <col min="3" max="17" width="8.125" customWidth="1"/>
  </cols>
  <sheetData>
    <row r="1" spans="2:15" ht="14.25" thickBot="1"/>
    <row r="2" spans="2:15" ht="14.25" thickBot="1">
      <c r="B2" t="s">
        <v>23</v>
      </c>
      <c r="C2" s="5">
        <v>6102</v>
      </c>
    </row>
    <row r="3" spans="2:15" ht="14.25" thickBot="1">
      <c r="B3" s="23"/>
      <c r="C3" s="26" t="s">
        <v>13</v>
      </c>
      <c r="D3" s="22" t="s">
        <v>14</v>
      </c>
      <c r="E3" s="22" t="s">
        <v>15</v>
      </c>
      <c r="F3" s="22" t="s">
        <v>16</v>
      </c>
      <c r="G3" s="22" t="s">
        <v>17</v>
      </c>
      <c r="H3" s="27" t="s">
        <v>18</v>
      </c>
      <c r="I3" s="63" t="s">
        <v>44</v>
      </c>
      <c r="J3" s="53" t="s">
        <v>19</v>
      </c>
      <c r="K3" s="53" t="s">
        <v>20</v>
      </c>
    </row>
    <row r="4" spans="2:15">
      <c r="B4" s="24" t="s">
        <v>22</v>
      </c>
      <c r="C4" s="28">
        <f>VLOOKUP($C$2,身長体重[],7,0)</f>
        <v>118.6</v>
      </c>
      <c r="D4" s="29">
        <f>VLOOKUP($C$2,身長体重[],8,0)</f>
        <v>123.5</v>
      </c>
      <c r="E4" s="29">
        <f>VLOOKUP($C$2,身長体重[],9,0)</f>
        <v>129.4</v>
      </c>
      <c r="F4" s="29">
        <f>VLOOKUP($C$2,身長体重[],10,0)</f>
        <v>134.69999999999999</v>
      </c>
      <c r="G4" s="29">
        <f>VLOOKUP($C$2,身長体重[],11,0)</f>
        <v>141.1</v>
      </c>
      <c r="H4" s="30">
        <f>VLOOKUP($C$2,身長体重[],12,0)</f>
        <v>149.5</v>
      </c>
      <c r="I4" s="64">
        <f>VLOOKUP($C$2,身長体重[],13,0)</f>
        <v>160.6</v>
      </c>
      <c r="J4" s="54">
        <f>VLOOKUP($C$2,身長体重[],14,0)</f>
        <v>165.6</v>
      </c>
      <c r="K4" s="54">
        <f>VLOOKUP($C$2,身長体重[],15,0)</f>
        <v>167.4</v>
      </c>
    </row>
    <row r="5" spans="2:15" ht="14.25" thickBot="1">
      <c r="B5" s="25" t="s">
        <v>21</v>
      </c>
      <c r="C5" s="31">
        <f>VLOOKUP($C$2,身長体重[],16,0)</f>
        <v>22.2</v>
      </c>
      <c r="D5" s="32">
        <f>VLOOKUP($C$2,身長体重[],17,0)</f>
        <v>25.6</v>
      </c>
      <c r="E5" s="32">
        <f>VLOOKUP($C$2,身長体重[],18,0)</f>
        <v>30.5</v>
      </c>
      <c r="F5" s="32">
        <f>VLOOKUP($C$2,身長体重[],19,0)</f>
        <v>34.5</v>
      </c>
      <c r="G5" s="32">
        <f>VLOOKUP($C$2,身長体重[],20,0)</f>
        <v>39.200000000000003</v>
      </c>
      <c r="H5" s="33">
        <f>VLOOKUP($C$2,身長体重[],21,0)</f>
        <v>43.4</v>
      </c>
      <c r="I5" s="65">
        <f>VLOOKUP($C$2,身長体重[],22,0)</f>
        <v>47</v>
      </c>
      <c r="J5" s="54">
        <f>VLOOKUP($C$2,身長体重[],23,0)</f>
        <v>55.8</v>
      </c>
      <c r="K5" s="54">
        <f>VLOOKUP($C$2,身長体重[],24,0)</f>
        <v>61.8</v>
      </c>
    </row>
    <row r="6" spans="2:15">
      <c r="J6" s="62"/>
      <c r="K6" s="62"/>
    </row>
    <row r="8" spans="2:15" ht="17.25">
      <c r="G8" s="12" t="s">
        <v>49</v>
      </c>
      <c r="H8" s="45">
        <f>VLOOKUP($C$2,身長体重[],3,0)</f>
        <v>1</v>
      </c>
      <c r="I8" s="46">
        <f>VLOOKUP($C$2,身長体重[],4,0)</f>
        <v>2</v>
      </c>
      <c r="J8" s="13"/>
      <c r="K8" s="14" t="s">
        <v>4</v>
      </c>
      <c r="L8" s="14" t="str">
        <f>VLOOKUP($C$2,身長体重[],6,0)</f>
        <v>杉浦 太陽</v>
      </c>
      <c r="M8" s="14"/>
    </row>
    <row r="9" spans="2:15" ht="14.25" thickBot="1"/>
    <row r="10" spans="2:15" ht="14.25" thickBot="1">
      <c r="F10" s="7"/>
      <c r="G10" s="8" t="str">
        <f t="shared" ref="G10:O10" si="0">C3</f>
        <v>小１</v>
      </c>
      <c r="H10" s="8" t="str">
        <f t="shared" si="0"/>
        <v>小２</v>
      </c>
      <c r="I10" s="8" t="str">
        <f t="shared" si="0"/>
        <v>小３</v>
      </c>
      <c r="J10" s="8" t="str">
        <f t="shared" si="0"/>
        <v>小４</v>
      </c>
      <c r="K10" s="8" t="str">
        <f t="shared" si="0"/>
        <v>小５</v>
      </c>
      <c r="L10" s="8" t="str">
        <f t="shared" si="0"/>
        <v>小６</v>
      </c>
      <c r="M10" s="9" t="str">
        <f t="shared" si="0"/>
        <v>小６卒</v>
      </c>
      <c r="N10" s="53" t="str">
        <f t="shared" si="0"/>
        <v>中２</v>
      </c>
      <c r="O10" s="53" t="str">
        <f t="shared" si="0"/>
        <v>中３</v>
      </c>
    </row>
    <row r="11" spans="2:15">
      <c r="F11" s="10" t="str">
        <f>B4</f>
        <v>身長（cm）</v>
      </c>
      <c r="G11" s="47">
        <f t="shared" ref="G11:O12" si="1">C4</f>
        <v>118.6</v>
      </c>
      <c r="H11" s="47">
        <f t="shared" si="1"/>
        <v>123.5</v>
      </c>
      <c r="I11" s="47">
        <f t="shared" si="1"/>
        <v>129.4</v>
      </c>
      <c r="J11" s="47">
        <f t="shared" si="1"/>
        <v>134.69999999999999</v>
      </c>
      <c r="K11" s="47">
        <f t="shared" si="1"/>
        <v>141.1</v>
      </c>
      <c r="L11" s="47">
        <f t="shared" si="1"/>
        <v>149.5</v>
      </c>
      <c r="M11" s="48">
        <f t="shared" si="1"/>
        <v>160.6</v>
      </c>
      <c r="N11" s="66">
        <f t="shared" si="1"/>
        <v>165.6</v>
      </c>
      <c r="O11" s="66">
        <f t="shared" si="1"/>
        <v>167.4</v>
      </c>
    </row>
    <row r="12" spans="2:15" ht="14.25" thickBot="1">
      <c r="F12" s="11" t="str">
        <f>B5</f>
        <v>体重（kg）</v>
      </c>
      <c r="G12" s="49">
        <f t="shared" si="1"/>
        <v>22.2</v>
      </c>
      <c r="H12" s="49">
        <f t="shared" si="1"/>
        <v>25.6</v>
      </c>
      <c r="I12" s="49">
        <f t="shared" si="1"/>
        <v>30.5</v>
      </c>
      <c r="J12" s="49">
        <f t="shared" si="1"/>
        <v>34.5</v>
      </c>
      <c r="K12" s="49">
        <f t="shared" si="1"/>
        <v>39.200000000000003</v>
      </c>
      <c r="L12" s="49">
        <f t="shared" si="1"/>
        <v>43.4</v>
      </c>
      <c r="M12" s="50">
        <f t="shared" si="1"/>
        <v>47</v>
      </c>
      <c r="N12" s="66">
        <f t="shared" si="1"/>
        <v>55.8</v>
      </c>
      <c r="O12" s="66">
        <f t="shared" si="1"/>
        <v>61.8</v>
      </c>
    </row>
    <row r="13" spans="2:15">
      <c r="N13" s="67"/>
      <c r="O13" s="67"/>
    </row>
    <row r="42" spans="2:16" ht="14.25" thickBot="1"/>
    <row r="43" spans="2:16" ht="27.75" customHeight="1" thickTop="1" thickBot="1">
      <c r="B43" s="17"/>
      <c r="C43" s="20" t="s">
        <v>24</v>
      </c>
      <c r="D43" s="21">
        <f>O11-G11</f>
        <v>48.800000000000011</v>
      </c>
      <c r="E43" s="20" t="s">
        <v>25</v>
      </c>
      <c r="F43" s="20"/>
      <c r="G43" s="20" t="s">
        <v>26</v>
      </c>
      <c r="H43" s="21">
        <f>O12-G12</f>
        <v>39.599999999999994</v>
      </c>
      <c r="I43" s="20" t="s">
        <v>27</v>
      </c>
      <c r="J43" s="18"/>
      <c r="K43" s="19"/>
      <c r="M43" s="51" t="s">
        <v>45</v>
      </c>
      <c r="N43" s="51"/>
      <c r="O43" s="51"/>
      <c r="P43" s="51"/>
    </row>
    <row r="44" spans="2:16" ht="14.25" thickTop="1"/>
  </sheetData>
  <mergeCells count="1">
    <mergeCell ref="M43:P43"/>
  </mergeCells>
  <phoneticPr fontId="2"/>
  <pageMargins left="0.78740157480314965" right="0.78740157480314965" top="0.6692913385826772" bottom="0.59055118110236227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データ</vt:lpstr>
      <vt:lpstr>女子用</vt:lpstr>
      <vt:lpstr>男子用</vt:lpstr>
      <vt:lpstr>女子用!Print_Area</vt:lpstr>
      <vt:lpstr>男子用!Print_Area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koizumi-h02</dc:creator>
  <cp:lastModifiedBy>Administrator</cp:lastModifiedBy>
  <cp:lastPrinted>2016-12-15T05:56:44Z</cp:lastPrinted>
  <dcterms:created xsi:type="dcterms:W3CDTF">2009-11-12T04:52:14Z</dcterms:created>
  <dcterms:modified xsi:type="dcterms:W3CDTF">2016-12-15T05:58:40Z</dcterms:modified>
</cp:coreProperties>
</file>